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75" windowHeight="6195" firstSheet="1" activeTab="1"/>
  </bookViews>
  <sheets>
    <sheet name="360Qe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<sst xmlns="http://schemas.openxmlformats.org/spreadsheetml/2006/main" count="57" uniqueCount="53">
  <si>
    <t>理论课</t>
  </si>
  <si>
    <t>课程名称</t>
  </si>
  <si>
    <t>授课班级</t>
  </si>
  <si>
    <t>修读人数</t>
  </si>
  <si>
    <t>总学时数</t>
  </si>
  <si>
    <t>K2</t>
  </si>
  <si>
    <t>K3</t>
  </si>
  <si>
    <t>K4</t>
  </si>
  <si>
    <t>折合学时数</t>
  </si>
  <si>
    <t>备注</t>
  </si>
  <si>
    <t>毕业论文</t>
  </si>
  <si>
    <t>教育实习班级</t>
  </si>
  <si>
    <t>学生数</t>
  </si>
  <si>
    <t>周数</t>
  </si>
  <si>
    <t>平均每周学生数</t>
  </si>
  <si>
    <t>课程设计名称</t>
  </si>
  <si>
    <t>其它</t>
  </si>
  <si>
    <t xml:space="preserve">                                                                         总学时数</t>
  </si>
  <si>
    <t>专业实习班级</t>
  </si>
  <si>
    <t>论文选读讨论班数</t>
  </si>
  <si>
    <t>主讲/辅导</t>
  </si>
  <si>
    <t>教研室主任审核（签字）：</t>
  </si>
  <si>
    <t>K1：如果是本科生取1，如果是研究生或是教育硕士取1.2</t>
  </si>
  <si>
    <t>如果是研究生，少于5人取1.0，6到10人取1.1，10人以上取1.2；</t>
  </si>
  <si>
    <t>K2：如果是教育硕士取1.7；</t>
  </si>
  <si>
    <t>如果是本科生，数分和高代课，60人以内取1.3，大于60人则每增加一人加0.006；其它课程，60人以内取1.0，大于60人则每增加一人加0.006。</t>
  </si>
  <si>
    <t>K4主讲兼辅导的必修课（必选课）取1.3，选修课取1.2。</t>
  </si>
  <si>
    <t>如果是函授生K1，K2，K3，K4全取1</t>
  </si>
  <si>
    <t>门数</t>
  </si>
  <si>
    <t>主讲/辅导</t>
  </si>
  <si>
    <t>课程性质</t>
  </si>
  <si>
    <t>课程类型</t>
  </si>
  <si>
    <t>K1</t>
  </si>
  <si>
    <t>只能填：主讲，辅导，主讲兼辅导</t>
  </si>
  <si>
    <t>授课对象</t>
  </si>
  <si>
    <t>只能填：本科生，研究生，教育硕士，函授生</t>
  </si>
  <si>
    <t>只能填：必修课，选修课，必选课</t>
  </si>
  <si>
    <t>只能填：一般课，数学分析，高等代数，辅导课，实验课，重复课，开新课</t>
  </si>
  <si>
    <t>工作量填写说明：</t>
  </si>
  <si>
    <t>2.老师填写说明：</t>
  </si>
  <si>
    <t>3、K的计算说明：</t>
  </si>
  <si>
    <t>K3：一般课/数学分析/高等代数辅导课取1.0；一般课/实验课取0.8；开新课取1.2；重复课取0.9。</t>
  </si>
  <si>
    <t>1.请将此表填写完毕发到杨光老师的信箱（yangg@xznu.edu.cn)中,文件名改为：×××工作量统计表。</t>
  </si>
  <si>
    <t>指导实习</t>
  </si>
  <si>
    <t>说课训练指导学生数</t>
  </si>
  <si>
    <t>指导毕业研究生数</t>
  </si>
  <si>
    <t>函授论文评阅数</t>
  </si>
  <si>
    <t>指导本科学生数</t>
  </si>
  <si>
    <r>
      <t>姓名           职称          教研室                  20</t>
    </r>
    <r>
      <rPr>
        <u val="single"/>
        <sz val="14"/>
        <rFont val="楷体_GB2312"/>
        <family val="3"/>
      </rPr>
      <t xml:space="preserve">  -</t>
    </r>
    <r>
      <rPr>
        <sz val="14"/>
        <rFont val="楷体_GB2312"/>
        <family val="3"/>
      </rPr>
      <t>20</t>
    </r>
    <r>
      <rPr>
        <u val="single"/>
        <sz val="14"/>
        <rFont val="楷体_GB2312"/>
        <family val="3"/>
      </rPr>
      <t xml:space="preserve">   </t>
    </r>
    <r>
      <rPr>
        <sz val="14"/>
        <rFont val="楷体_GB2312"/>
        <family val="3"/>
      </rPr>
      <t>学年度 第</t>
    </r>
    <r>
      <rPr>
        <u val="single"/>
        <sz val="14"/>
        <rFont val="楷体_GB2312"/>
        <family val="3"/>
      </rPr>
      <t xml:space="preserve">   </t>
    </r>
    <r>
      <rPr>
        <sz val="14"/>
        <rFont val="楷体_GB2312"/>
        <family val="3"/>
      </rPr>
      <t>学期        20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>年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>月</t>
    </r>
    <r>
      <rPr>
        <u val="single"/>
        <sz val="14"/>
        <rFont val="楷体_GB2312"/>
        <family val="3"/>
      </rPr>
      <t xml:space="preserve">  </t>
    </r>
    <r>
      <rPr>
        <sz val="14"/>
        <rFont val="楷体_GB2312"/>
        <family val="3"/>
      </rPr>
      <t xml:space="preserve"> 日</t>
    </r>
  </si>
  <si>
    <t>指导全日制教育硕士学生数</t>
  </si>
  <si>
    <t>指导在职教育硕士学生数</t>
  </si>
  <si>
    <t>Door Locked</t>
  </si>
  <si>
    <t>数学与统计学院教学工作量统计表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</si>
</sst>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11">
    <font>
      <sz val="12"/>
      <name val="宋体"/>
      <family val="0"/>
    </font>
    <font>
      <sz val="16"/>
      <name val="黑体"/>
      <family val="0"/>
    </font>
    <font>
      <sz val="14"/>
      <name val="楷体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4"/>
      <name val="楷体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楷体_GB2312"/>
      <family val="3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189" fontId="0" fillId="0" borderId="1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justify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>
      <c r="A1" t="s">
        <v>51</v>
      </c>
    </row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B22">
      <selection activeCell="I27" sqref="I27"/>
    </sheetView>
  </sheetViews>
  <sheetFormatPr defaultColWidth="9.00390625" defaultRowHeight="14.25"/>
  <cols>
    <col min="1" max="1" width="10.125" style="2" customWidth="1"/>
    <col min="2" max="2" width="18.875" style="2" customWidth="1"/>
    <col min="3" max="3" width="9.00390625" style="2" customWidth="1"/>
    <col min="4" max="4" width="10.25390625" style="2" customWidth="1"/>
    <col min="5" max="5" width="8.875" style="2" customWidth="1"/>
    <col min="6" max="6" width="9.125" style="2" customWidth="1"/>
    <col min="7" max="7" width="8.875" style="2" customWidth="1"/>
    <col min="8" max="8" width="6.375" style="2" customWidth="1"/>
    <col min="9" max="9" width="6.75390625" style="2" customWidth="1"/>
    <col min="10" max="13" width="7.375" style="2" customWidth="1"/>
    <col min="14" max="14" width="7.75390625" style="2" customWidth="1"/>
    <col min="15" max="15" width="6.00390625" style="2" customWidth="1"/>
    <col min="16" max="16384" width="9.00390625" style="2" customWidth="1"/>
  </cols>
  <sheetData>
    <row r="1" ht="14.25">
      <c r="A1" s="2" t="s">
        <v>38</v>
      </c>
    </row>
    <row r="2" ht="14.25">
      <c r="A2" s="2" t="s">
        <v>42</v>
      </c>
    </row>
    <row r="4" ht="14.25">
      <c r="A4" s="11" t="s">
        <v>39</v>
      </c>
    </row>
    <row r="5" ht="15" thickBot="1">
      <c r="A5" s="11"/>
    </row>
    <row r="6" spans="1:2" ht="15" thickBot="1">
      <c r="A6" s="16" t="s">
        <v>20</v>
      </c>
      <c r="B6" s="2" t="s">
        <v>33</v>
      </c>
    </row>
    <row r="7" spans="1:2" ht="15" thickBot="1">
      <c r="A7" s="12" t="s">
        <v>34</v>
      </c>
      <c r="B7" s="2" t="s">
        <v>35</v>
      </c>
    </row>
    <row r="8" spans="1:2" ht="15" thickBot="1">
      <c r="A8" s="16" t="s">
        <v>30</v>
      </c>
      <c r="B8" s="2" t="s">
        <v>36</v>
      </c>
    </row>
    <row r="9" spans="1:2" ht="14.25">
      <c r="A9" s="16" t="s">
        <v>31</v>
      </c>
      <c r="B9" s="2" t="s">
        <v>37</v>
      </c>
    </row>
    <row r="11" spans="1:2" ht="18.75">
      <c r="A11" s="24" t="s">
        <v>40</v>
      </c>
      <c r="B11" s="24"/>
    </row>
    <row r="13" ht="14.25">
      <c r="A13" s="2" t="s">
        <v>22</v>
      </c>
    </row>
    <row r="14" ht="14.25">
      <c r="A14" s="2" t="s">
        <v>24</v>
      </c>
    </row>
    <row r="15" ht="14.25">
      <c r="A15" s="2" t="s">
        <v>23</v>
      </c>
    </row>
    <row r="16" ht="14.25">
      <c r="A16" s="2" t="s">
        <v>25</v>
      </c>
    </row>
    <row r="17" ht="14.25">
      <c r="A17" s="2" t="s">
        <v>41</v>
      </c>
    </row>
    <row r="18" ht="14.25">
      <c r="A18" s="2" t="s">
        <v>26</v>
      </c>
    </row>
    <row r="19" spans="1:15" ht="18" customHeight="1">
      <c r="A19" s="11" t="s">
        <v>27</v>
      </c>
      <c r="B19" s="10"/>
      <c r="C19" s="10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</row>
    <row r="21" spans="1:15" ht="20.25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30.75" customHeight="1" thickBot="1">
      <c r="A22" s="25" t="s">
        <v>48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7" customHeight="1">
      <c r="A23" s="15"/>
      <c r="B23" s="12" t="s">
        <v>1</v>
      </c>
      <c r="C23" s="16" t="s">
        <v>2</v>
      </c>
      <c r="D23" s="16" t="s">
        <v>29</v>
      </c>
      <c r="E23" s="12" t="s">
        <v>34</v>
      </c>
      <c r="F23" s="16" t="s">
        <v>30</v>
      </c>
      <c r="G23" s="16" t="s">
        <v>31</v>
      </c>
      <c r="H23" s="12" t="s">
        <v>3</v>
      </c>
      <c r="I23" s="12" t="s">
        <v>4</v>
      </c>
      <c r="J23" s="12" t="s">
        <v>32</v>
      </c>
      <c r="K23" s="12" t="s">
        <v>5</v>
      </c>
      <c r="L23" s="12" t="s">
        <v>6</v>
      </c>
      <c r="M23" s="12" t="s">
        <v>7</v>
      </c>
      <c r="N23" s="12" t="s">
        <v>8</v>
      </c>
      <c r="O23" s="13" t="s">
        <v>9</v>
      </c>
    </row>
    <row r="24" spans="1:15" ht="21.75" customHeight="1">
      <c r="A24" s="29" t="s">
        <v>0</v>
      </c>
      <c r="B24" s="1"/>
      <c r="C24" s="3"/>
      <c r="D24" s="3"/>
      <c r="E24" s="3"/>
      <c r="F24" s="3"/>
      <c r="G24" s="3"/>
      <c r="H24" s="1"/>
      <c r="I24" s="1"/>
      <c r="J24" s="17">
        <f>IF(ISNUMBER(FIND("本科生",E24,1)),1,0)+IF(ISNUMBER(FIND("教育硕士",E24,1)),1.2,0)+IF(ISNUMBER(FIND("研究生",E24,1)),1.2,0)+IF(ISNUMBER(FIND("函授生",E24,1)),1,0)</f>
        <v>0</v>
      </c>
      <c r="K24" s="17">
        <f>IF(E24="教育硕士",1.7,IF(E24="研究生",IF(H24&lt;=5,1,IF(H24&gt;10,1.2,IF(H24&lt;=10,1.1,)))))+IF(E24="本科生",IF(B24="数学分析",IF(H24&lt;=60,1.3,IF(H24&gt;60,1.3*(1+0.006*(H24-60)))))+IF(E24="本科生",IF(B24="高等代数",IF(H24&lt;=60,1.3,IF(H24&gt;60,1.3*(1+0.006*(H24-60)))))+IF(E24="本科生",IF(AND(B24&lt;&gt;"数学分析",B24&lt;&gt;"高等代数"),IF(H24&lt;=60,1,IF(H24&gt;60,1+0.006*(H24-60)))))))+IF(E24="函授生",1)</f>
        <v>0</v>
      </c>
      <c r="L24" s="17">
        <f>IF(ISNUMBER(FIND("函授生",E24,1)),1,IF(ISNUMBER(FIND("数学分析",G24,1)),1,0)+IF(ISNUMBER(FIND("高等代数",G24,1)),1,0)+IF(ISNUMBER(FIND("实验课",G24,1)),0.8,0)+IF(ISNUMBER(FIND("重复课",G24,1)),0.9,0)+IF(ISNUMBER(FIND("开新课",G24,1)),1.2,0)+IF(ISNUMBER(FIND("一般课",G24,1)),1,0)+IF(ISNUMBER(FIND("辅导课",G24,1)),0.8,0))</f>
        <v>0</v>
      </c>
      <c r="M24" s="22">
        <f aca="true" t="shared" si="0" ref="M24:M33">IF(G24="实验课",1,IF(E24="本科生",IF(D24="主讲兼辅导",IF(AND(F24&lt;&gt;"选修课"),1.3)+IF(AND(F24="选修课"),1.2),1),1))</f>
        <v>1</v>
      </c>
      <c r="N24" s="17">
        <f aca="true" t="shared" si="1" ref="N24:N33">IF(H24&lt;&gt;0,I24*(J24*K24*L24*M24),"")</f>
      </c>
      <c r="O24" s="4"/>
    </row>
    <row r="25" spans="1:15" ht="21.75" customHeight="1">
      <c r="A25" s="29"/>
      <c r="B25" s="1"/>
      <c r="C25" s="3"/>
      <c r="D25" s="3"/>
      <c r="E25" s="3"/>
      <c r="F25" s="3"/>
      <c r="G25" s="3"/>
      <c r="H25" s="1"/>
      <c r="I25" s="1"/>
      <c r="J25" s="17">
        <f aca="true" t="shared" si="2" ref="J25:J33">IF(ISNUMBER(FIND("本科生",E25,1)),1,0)+IF(ISNUMBER(FIND("教育硕士",E25,1)),1.2,0)+IF(ISNUMBER(FIND("研究生",E25,1)),1.2,0)+IF(ISNUMBER(FIND("函授生",E25,1)),1,0)</f>
        <v>0</v>
      </c>
      <c r="K25" s="17">
        <f>IF(E25="教育硕士",1.7,IF(E25="研究生",IF(H25&lt;=5,1,IF(H25&gt;10,1.2,IF(H25&lt;=10,1.1,)))))+IF(E25="本科生",IF(B25="数学分析",IF(H25&lt;=60,1.3,IF(H25&gt;60,1.3*(1+0.006*(H25-60)))))+IF(E25="本科生",IF(B25="高等代数",IF(H25&lt;=60,1.3,IF(H25&gt;60,1.3*(1+0.006*(H25-60)))))+IF(E25="本科生",IF(AND(B25&lt;&gt;"数学分析",B25&lt;&gt;"高等代数"),IF(H25&lt;=60,1,IF(H25&gt;60,1+0.006*(H25-60)))))))+IF(E25="函授生",1)</f>
        <v>0</v>
      </c>
      <c r="L25" s="17">
        <f aca="true" t="shared" si="3" ref="L25:L33">IF(ISNUMBER(FIND("函授生",E25,1)),1,IF(ISNUMBER(FIND("数学分析",G25,1)),1,0)+IF(ISNUMBER(FIND("高等代数",G25,1)),1,0)+IF(ISNUMBER(FIND("实验课",G25,1)),0.8,0)+IF(ISNUMBER(FIND("重复课",G25,1)),0.9,0)+IF(ISNUMBER(FIND("开新课",G25,1)),1.2,0)+IF(ISNUMBER(FIND("一般课",G25,1)),1,0)+IF(ISNUMBER(FIND("辅导课",G25,1)),0.8,0))</f>
        <v>0</v>
      </c>
      <c r="M25" s="22">
        <f t="shared" si="0"/>
        <v>1</v>
      </c>
      <c r="N25" s="17">
        <f t="shared" si="1"/>
      </c>
      <c r="O25" s="4"/>
    </row>
    <row r="26" spans="1:15" ht="21.75" customHeight="1">
      <c r="A26" s="29"/>
      <c r="B26" s="1"/>
      <c r="C26" s="3"/>
      <c r="D26" s="3"/>
      <c r="E26" s="3"/>
      <c r="F26" s="3"/>
      <c r="G26" s="3"/>
      <c r="H26" s="1"/>
      <c r="I26" s="1"/>
      <c r="J26" s="17">
        <f>IF(ISNUMBER(FIND("本科生",E26,1)),1,0)+IF(ISNUMBER(FIND("教育硕士",E26,1)),1.2,0)+IF(ISNUMBER(FIND("研究生",E26,1)),1.2,0)+IF(ISNUMBER(FIND("函授生",E26,1)),1,0)</f>
        <v>0</v>
      </c>
      <c r="K26" s="17">
        <f>IF(E26="教育硕士",1.7,IF(E26="研究生",IF(H26&lt;=5,1,IF(H26&gt;10,1.2,IF(H26&lt;=10,1.1,)))))+IF(E26="本科生",IF(B26="数学分析",IF(H26&lt;=60,1.3,IF(H26&gt;60,1.3*(1+0.006*(H26-60)))))+IF(E26="本科生",IF(B26="高等代数",IF(H26&lt;=60,1.3,IF(H26&gt;60,1.3*(1+0.006*(H26-60)))))+IF(E26="本科生",IF(AND(B26&lt;&gt;"数学分析",B26&lt;&gt;"高等代数"),IF(H26&lt;=60,1,IF(H26&gt;60,1+0.006*(H26-60)))))))+IF(E26="函授生",1)</f>
        <v>0</v>
      </c>
      <c r="L26" s="17">
        <f t="shared" si="3"/>
        <v>0</v>
      </c>
      <c r="M26" s="22">
        <f t="shared" si="0"/>
        <v>1</v>
      </c>
      <c r="N26" s="17">
        <f>IF(H26&lt;&gt;0,I26*(J26*K26*L26*M26),"")</f>
      </c>
      <c r="O26" s="4"/>
    </row>
    <row r="27" spans="1:15" ht="21.75" customHeight="1">
      <c r="A27" s="29"/>
      <c r="B27" s="1"/>
      <c r="C27" s="3"/>
      <c r="D27" s="3"/>
      <c r="E27" s="3"/>
      <c r="F27" s="6"/>
      <c r="G27" s="3"/>
      <c r="H27" s="1"/>
      <c r="I27" s="1"/>
      <c r="J27" s="17">
        <f t="shared" si="2"/>
        <v>0</v>
      </c>
      <c r="K27" s="17">
        <f aca="true" t="shared" si="4" ref="K27:K33">IF(E27="教育硕士",1.7,IF(E27="研究生",IF(H27&lt;=5,1,IF(H27&gt;10,1.2,IF(H27&lt;=10,1.1,)))))+IF(E27="本科生",IF(B27="数学分析",IF(H27&lt;=60,1.3,IF(H27&gt;60,1.3*(1+0.006*(H27-60)))))+IF(E27="本科生",IF(B27="高等代数",IF(H27&lt;=60,1.3,IF(H27&gt;60,1.3*(1+0.006*(H27-60)))))+IF(E27="本科生",IF(AND(B27&lt;&gt;"数学分析",B27&lt;&gt;"高等代数"),IF(H27&lt;=60,1,IF(H27&gt;60,1+0.006*(H27-60)))))))+IF(E27="函授生",1)</f>
        <v>0</v>
      </c>
      <c r="L27" s="17">
        <f>IF(ISNUMBER(FIND("函授生",E27,1)),1,IF(ISNUMBER(FIND("数学分析",G27,1)),1,0)+IF(ISNUMBER(FIND("高等代数",G27,1)),1,0)+IF(ISNUMBER(FIND("实验课",G27,1)),0.8,0)+IF(ISNUMBER(FIND("重复课",G27,1)),0.9,0)+IF(ISNUMBER(FIND("开新课",G27,1)),1.2,0)+IF(ISNUMBER(FIND("一般课",G27,1)),1,0)+IF(ISNUMBER(FIND("辅导课",G27,1)),0.8,0))</f>
        <v>0</v>
      </c>
      <c r="M27" s="22">
        <f t="shared" si="0"/>
        <v>1</v>
      </c>
      <c r="N27" s="17">
        <f t="shared" si="1"/>
      </c>
      <c r="O27" s="4"/>
    </row>
    <row r="28" spans="1:15" ht="21.75" customHeight="1">
      <c r="A28" s="29"/>
      <c r="B28" s="1"/>
      <c r="C28" s="3"/>
      <c r="D28" s="3"/>
      <c r="E28" s="3"/>
      <c r="F28" s="3"/>
      <c r="G28" s="3"/>
      <c r="H28" s="1"/>
      <c r="I28" s="1"/>
      <c r="J28" s="17">
        <f t="shared" si="2"/>
        <v>0</v>
      </c>
      <c r="K28" s="17">
        <f t="shared" si="4"/>
        <v>0</v>
      </c>
      <c r="L28" s="17">
        <f t="shared" si="3"/>
        <v>0</v>
      </c>
      <c r="M28" s="22">
        <f t="shared" si="0"/>
        <v>1</v>
      </c>
      <c r="N28" s="17">
        <f t="shared" si="1"/>
      </c>
      <c r="O28" s="4"/>
    </row>
    <row r="29" spans="1:15" ht="20.25" customHeight="1">
      <c r="A29" s="29"/>
      <c r="B29" s="1"/>
      <c r="C29" s="3"/>
      <c r="D29" s="3"/>
      <c r="E29" s="3"/>
      <c r="F29" s="3"/>
      <c r="G29" s="3"/>
      <c r="H29" s="1"/>
      <c r="I29" s="1"/>
      <c r="J29" s="17">
        <f t="shared" si="2"/>
        <v>0</v>
      </c>
      <c r="K29" s="17">
        <f t="shared" si="4"/>
        <v>0</v>
      </c>
      <c r="L29" s="17">
        <f t="shared" si="3"/>
        <v>0</v>
      </c>
      <c r="M29" s="22">
        <f t="shared" si="0"/>
        <v>1</v>
      </c>
      <c r="N29" s="17">
        <f t="shared" si="1"/>
      </c>
      <c r="O29" s="4"/>
    </row>
    <row r="30" spans="1:15" ht="21.75" customHeight="1">
      <c r="A30" s="29"/>
      <c r="B30" s="1"/>
      <c r="C30" s="3"/>
      <c r="D30" s="3"/>
      <c r="E30" s="3"/>
      <c r="F30" s="3"/>
      <c r="G30" s="3"/>
      <c r="H30" s="1"/>
      <c r="I30" s="1"/>
      <c r="J30" s="17">
        <f t="shared" si="2"/>
        <v>0</v>
      </c>
      <c r="K30" s="17">
        <f t="shared" si="4"/>
        <v>0</v>
      </c>
      <c r="L30" s="17">
        <f t="shared" si="3"/>
        <v>0</v>
      </c>
      <c r="M30" s="22">
        <f t="shared" si="0"/>
        <v>1</v>
      </c>
      <c r="N30" s="17">
        <f t="shared" si="1"/>
      </c>
      <c r="O30" s="4"/>
    </row>
    <row r="31" spans="1:15" ht="21.75" customHeight="1">
      <c r="A31" s="29"/>
      <c r="B31" s="1"/>
      <c r="C31" s="3"/>
      <c r="D31" s="3"/>
      <c r="E31" s="3"/>
      <c r="G31" s="3"/>
      <c r="H31" s="1"/>
      <c r="I31" s="1"/>
      <c r="J31" s="17">
        <f t="shared" si="2"/>
        <v>0</v>
      </c>
      <c r="K31" s="17">
        <f t="shared" si="4"/>
        <v>0</v>
      </c>
      <c r="L31" s="17">
        <f t="shared" si="3"/>
        <v>0</v>
      </c>
      <c r="M31" s="22">
        <f t="shared" si="0"/>
        <v>1</v>
      </c>
      <c r="N31" s="17">
        <f t="shared" si="1"/>
      </c>
      <c r="O31" s="4"/>
    </row>
    <row r="32" spans="1:15" ht="21.75" customHeight="1">
      <c r="A32" s="29"/>
      <c r="B32" s="1"/>
      <c r="C32" s="3"/>
      <c r="D32" s="3"/>
      <c r="E32" s="3"/>
      <c r="F32" s="3"/>
      <c r="G32" s="3"/>
      <c r="H32" s="1"/>
      <c r="I32" s="1"/>
      <c r="J32" s="17">
        <f t="shared" si="2"/>
        <v>0</v>
      </c>
      <c r="K32" s="17">
        <f t="shared" si="4"/>
        <v>0</v>
      </c>
      <c r="L32" s="17">
        <f t="shared" si="3"/>
        <v>0</v>
      </c>
      <c r="M32" s="22">
        <f t="shared" si="0"/>
        <v>1</v>
      </c>
      <c r="N32" s="17">
        <f t="shared" si="1"/>
      </c>
      <c r="O32" s="4"/>
    </row>
    <row r="33" spans="1:15" ht="21.75" customHeight="1">
      <c r="A33" s="29"/>
      <c r="B33" s="1"/>
      <c r="C33" s="3"/>
      <c r="D33" s="3"/>
      <c r="E33" s="3"/>
      <c r="F33" s="3"/>
      <c r="G33" s="3"/>
      <c r="H33" s="1"/>
      <c r="I33" s="1"/>
      <c r="J33" s="17">
        <f t="shared" si="2"/>
        <v>0</v>
      </c>
      <c r="K33" s="17">
        <f t="shared" si="4"/>
        <v>0</v>
      </c>
      <c r="L33" s="17">
        <f t="shared" si="3"/>
        <v>0</v>
      </c>
      <c r="M33" s="22">
        <f t="shared" si="0"/>
        <v>1</v>
      </c>
      <c r="N33" s="17">
        <f t="shared" si="1"/>
      </c>
      <c r="O33" s="4"/>
    </row>
    <row r="34" spans="1:15" ht="21.75" customHeight="1">
      <c r="A34" s="35" t="s">
        <v>10</v>
      </c>
      <c r="B34" s="3" t="s">
        <v>45</v>
      </c>
      <c r="C34" s="1"/>
      <c r="D34" s="30" t="s">
        <v>19</v>
      </c>
      <c r="E34" s="34"/>
      <c r="F34" s="23"/>
      <c r="G34" s="30" t="s">
        <v>47</v>
      </c>
      <c r="H34" s="34"/>
      <c r="I34" s="31"/>
      <c r="J34" s="14"/>
      <c r="K34" s="28" t="s">
        <v>46</v>
      </c>
      <c r="L34" s="28"/>
      <c r="M34" s="1"/>
      <c r="N34" s="17">
        <f>C34*72+J34*5+M34*0.75+IF(C34=0,0,IF(F34&gt;=1,1,0))*72</f>
        <v>0</v>
      </c>
      <c r="O34" s="4"/>
    </row>
    <row r="35" spans="1:15" ht="21.75" customHeight="1">
      <c r="A35" s="41"/>
      <c r="B35" s="30" t="s">
        <v>49</v>
      </c>
      <c r="C35" s="42"/>
      <c r="D35" s="42"/>
      <c r="E35" s="43"/>
      <c r="F35" s="14"/>
      <c r="G35" s="30" t="s">
        <v>50</v>
      </c>
      <c r="H35" s="44"/>
      <c r="I35" s="44"/>
      <c r="J35" s="44"/>
      <c r="K35" s="44"/>
      <c r="L35" s="45"/>
      <c r="M35" s="1"/>
      <c r="N35" s="17">
        <f>F35*54+M35*36</f>
        <v>0</v>
      </c>
      <c r="O35" s="4"/>
    </row>
    <row r="36" spans="1:15" ht="21.75" customHeight="1">
      <c r="A36" s="35" t="s">
        <v>43</v>
      </c>
      <c r="B36" s="1" t="s">
        <v>11</v>
      </c>
      <c r="C36" s="30"/>
      <c r="D36" s="31"/>
      <c r="E36" s="3" t="s">
        <v>12</v>
      </c>
      <c r="F36" s="3"/>
      <c r="G36" s="1" t="s">
        <v>13</v>
      </c>
      <c r="H36" s="6"/>
      <c r="I36" s="38" t="s">
        <v>44</v>
      </c>
      <c r="J36" s="39"/>
      <c r="K36" s="40"/>
      <c r="L36" s="20"/>
      <c r="M36" s="21"/>
      <c r="N36" s="17">
        <f>F36*H36+L36*8</f>
        <v>0</v>
      </c>
      <c r="O36" s="4"/>
    </row>
    <row r="37" spans="1:15" ht="21.75" customHeight="1">
      <c r="A37" s="36"/>
      <c r="B37" s="1" t="s">
        <v>18</v>
      </c>
      <c r="C37" s="28"/>
      <c r="D37" s="28"/>
      <c r="E37" s="28"/>
      <c r="F37" s="28"/>
      <c r="G37" s="28"/>
      <c r="H37" s="30" t="s">
        <v>14</v>
      </c>
      <c r="I37" s="34"/>
      <c r="J37" s="31"/>
      <c r="K37" s="6"/>
      <c r="L37" s="1" t="s">
        <v>13</v>
      </c>
      <c r="M37" s="7"/>
      <c r="N37" s="18">
        <f>IF(K37&lt;3,3*M37,0)+IF(K37&gt;=3,K37*M37)</f>
        <v>0</v>
      </c>
      <c r="O37" s="4"/>
    </row>
    <row r="38" spans="1:15" ht="21.75" customHeight="1">
      <c r="A38" s="36"/>
      <c r="B38" s="1" t="s">
        <v>15</v>
      </c>
      <c r="C38" s="28"/>
      <c r="D38" s="28"/>
      <c r="E38" s="28"/>
      <c r="F38" s="28"/>
      <c r="G38" s="28"/>
      <c r="H38" s="28"/>
      <c r="I38" s="28"/>
      <c r="J38" s="28"/>
      <c r="K38" s="28"/>
      <c r="L38" s="1" t="s">
        <v>28</v>
      </c>
      <c r="M38" s="1"/>
      <c r="N38" s="17">
        <f>18*M38</f>
        <v>0</v>
      </c>
      <c r="O38" s="4"/>
    </row>
    <row r="39" spans="1:15" ht="21.75" customHeight="1">
      <c r="A39" s="37"/>
      <c r="B39" s="1"/>
      <c r="C39" s="30"/>
      <c r="D39" s="34"/>
      <c r="E39" s="34"/>
      <c r="F39" s="34"/>
      <c r="G39" s="34"/>
      <c r="H39" s="34"/>
      <c r="I39" s="34"/>
      <c r="J39" s="34"/>
      <c r="K39" s="34"/>
      <c r="L39" s="31"/>
      <c r="M39" s="1"/>
      <c r="N39" s="17"/>
      <c r="O39" s="4"/>
    </row>
    <row r="40" spans="1:15" ht="21.75" customHeight="1">
      <c r="A40" s="5" t="s">
        <v>16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"/>
      <c r="O40" s="4"/>
    </row>
    <row r="41" spans="1:15" ht="21.75" customHeight="1" thickBo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19">
        <f>ROUNDUP(SUM(N24:N40),0)</f>
        <v>0</v>
      </c>
      <c r="O41" s="8"/>
    </row>
    <row r="42" spans="1:15" ht="21.75" customHeight="1">
      <c r="A42" s="26" t="s">
        <v>21</v>
      </c>
      <c r="B42" s="26"/>
      <c r="C42" s="26"/>
      <c r="D42" s="26"/>
      <c r="E42" s="26"/>
      <c r="F42" s="9"/>
      <c r="G42" s="9"/>
      <c r="H42" s="9"/>
      <c r="I42" s="9"/>
      <c r="J42" s="9"/>
      <c r="K42" s="9"/>
      <c r="L42" s="9"/>
      <c r="M42" s="9"/>
      <c r="N42" s="9"/>
      <c r="O42" s="9"/>
    </row>
  </sheetData>
  <sheetProtection password="DCC3" sheet="1" objects="1" scenarios="1"/>
  <mergeCells count="20">
    <mergeCell ref="A41:M41"/>
    <mergeCell ref="D34:E34"/>
    <mergeCell ref="G34:I34"/>
    <mergeCell ref="H37:J37"/>
    <mergeCell ref="A36:A39"/>
    <mergeCell ref="C39:L39"/>
    <mergeCell ref="I36:K36"/>
    <mergeCell ref="A34:A35"/>
    <mergeCell ref="B35:E35"/>
    <mergeCell ref="G35:L35"/>
    <mergeCell ref="A11:B11"/>
    <mergeCell ref="A22:O22"/>
    <mergeCell ref="A42:E42"/>
    <mergeCell ref="A21:O21"/>
    <mergeCell ref="B40:M40"/>
    <mergeCell ref="K34:L34"/>
    <mergeCell ref="A24:A33"/>
    <mergeCell ref="C37:G37"/>
    <mergeCell ref="C38:K38"/>
    <mergeCell ref="C36:D36"/>
  </mergeCells>
  <printOptions horizontalCentered="1" verticalCentered="1"/>
  <pageMargins left="0.35433070866141736" right="0.35433070866141736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:C1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微软中国</cp:lastModifiedBy>
  <cp:lastPrinted>2009-06-09T00:51:30Z</cp:lastPrinted>
  <dcterms:created xsi:type="dcterms:W3CDTF">2007-01-10T01:30:44Z</dcterms:created>
  <dcterms:modified xsi:type="dcterms:W3CDTF">2012-12-05T00:46:06Z</dcterms:modified>
  <cp:category/>
  <cp:version/>
  <cp:contentType/>
  <cp:contentStatus/>
</cp:coreProperties>
</file>